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elicon\2015-2016\Bedrijfseconomie\ons bedrijf\"/>
    </mc:Choice>
  </mc:AlternateContent>
  <bookViews>
    <workbookView xWindow="0" yWindow="0" windowWidth="23040" windowHeight="9408" activeTab="2"/>
  </bookViews>
  <sheets>
    <sheet name="Balans" sheetId="1" r:id="rId1"/>
    <sheet name="Exploitatie" sheetId="2" r:id="rId2"/>
    <sheet name="Liquiditeit" sheetId="3" r:id="rId3"/>
  </sheets>
  <calcPr calcId="152511"/>
</workbook>
</file>

<file path=xl/calcChain.xml><?xml version="1.0" encoding="utf-8"?>
<calcChain xmlns="http://schemas.openxmlformats.org/spreadsheetml/2006/main">
  <c r="B17" i="3" l="1"/>
  <c r="B14" i="3"/>
  <c r="C16" i="3"/>
  <c r="B16" i="3"/>
  <c r="C10" i="3"/>
  <c r="B10" i="3"/>
  <c r="C14" i="2" l="1"/>
  <c r="E18" i="2"/>
  <c r="D18" i="2"/>
  <c r="D17" i="2"/>
  <c r="B14" i="2"/>
  <c r="E15" i="2"/>
  <c r="D15" i="2"/>
  <c r="F14" i="2"/>
  <c r="C21" i="2"/>
  <c r="B21" i="2"/>
  <c r="E2" i="1"/>
  <c r="E9" i="1"/>
  <c r="C5" i="3" l="1"/>
  <c r="B5" i="3"/>
  <c r="C16" i="2"/>
  <c r="C6" i="2"/>
  <c r="B6" i="2"/>
  <c r="B16" i="2"/>
  <c r="B9" i="1"/>
  <c r="B18" i="2" l="1"/>
  <c r="B23" i="2" s="1"/>
  <c r="C18" i="2"/>
  <c r="C23" i="2" s="1"/>
  <c r="B2" i="3" l="1"/>
  <c r="B4" i="3" s="1"/>
  <c r="B6" i="3" s="1"/>
  <c r="B8" i="3" s="1"/>
  <c r="B12" i="3" s="1"/>
  <c r="C2" i="3"/>
  <c r="C4" i="3" l="1"/>
  <c r="C6" i="3" s="1"/>
  <c r="C8" i="3" s="1"/>
  <c r="C12" i="3" s="1"/>
  <c r="C14" i="3"/>
  <c r="C17" i="3" s="1"/>
</calcChain>
</file>

<file path=xl/sharedStrings.xml><?xml version="1.0" encoding="utf-8"?>
<sst xmlns="http://schemas.openxmlformats.org/spreadsheetml/2006/main" count="51" uniqueCount="42">
  <si>
    <t>Balans</t>
  </si>
  <si>
    <t>Pand</t>
  </si>
  <si>
    <t>Auto</t>
  </si>
  <si>
    <t>Inventaris</t>
  </si>
  <si>
    <t>Debiteuren</t>
  </si>
  <si>
    <t>Bank</t>
  </si>
  <si>
    <t>Kas</t>
  </si>
  <si>
    <t>Ev</t>
  </si>
  <si>
    <t>Achtergestelde lening</t>
  </si>
  <si>
    <t>Rekening courant krediet</t>
  </si>
  <si>
    <t>Totaal</t>
  </si>
  <si>
    <t>Brutowinst</t>
  </si>
  <si>
    <t>Exploitatiebegroting</t>
  </si>
  <si>
    <t>Personeel</t>
  </si>
  <si>
    <t>Huisvesting</t>
  </si>
  <si>
    <t>Verkoop</t>
  </si>
  <si>
    <t>Algemeen</t>
  </si>
  <si>
    <t>Rente</t>
  </si>
  <si>
    <t>Afschrijvingen</t>
  </si>
  <si>
    <t>Nettowinst</t>
  </si>
  <si>
    <t>Berekend loon</t>
  </si>
  <si>
    <t>Berekende rente</t>
  </si>
  <si>
    <t>Totale kosten</t>
  </si>
  <si>
    <t>Jaar 1</t>
  </si>
  <si>
    <t>Bedrijfseconomische winst</t>
  </si>
  <si>
    <t>Jaar 2</t>
  </si>
  <si>
    <t>Privé</t>
  </si>
  <si>
    <t>Vermogensmutatie</t>
  </si>
  <si>
    <t>Cashflow</t>
  </si>
  <si>
    <t>vervangingsinvesteringen</t>
  </si>
  <si>
    <t>Beschikbaar aflossing</t>
  </si>
  <si>
    <t>Aflossing hypotheek</t>
  </si>
  <si>
    <t>Liquiditeitsmutatie</t>
  </si>
  <si>
    <t>Liquiditeitsontwikkeling</t>
  </si>
  <si>
    <t>Omzet overig</t>
  </si>
  <si>
    <t>Inkoop overig</t>
  </si>
  <si>
    <t>hypotheek</t>
  </si>
  <si>
    <t>Voorraad</t>
  </si>
  <si>
    <t>Omzet handel</t>
  </si>
  <si>
    <t>Inkoop handel</t>
  </si>
  <si>
    <t>Gewaardeerd loon</t>
  </si>
  <si>
    <t>Gewaardeerde 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</si>
</sst>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0" fontId="0" fillId="0" borderId="4" xfId="0" applyBorder="1"/>
    <xf numFmtId="44" fontId="0" fillId="0" borderId="4" xfId="1" applyFont="1" applyBorder="1"/>
    <xf numFmtId="0" fontId="2" fillId="0" borderId="4" xfId="0" applyFont="1" applyBorder="1"/>
    <xf numFmtId="44" fontId="2" fillId="0" borderId="4" xfId="1" applyFont="1" applyBorder="1"/>
    <xf numFmtId="9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2" sqref="B12"/>
    </sheetView>
  </sheetViews>
  <sheetFormatPr defaultRowHeight="13.2" x14ac:dyDescent="0.25"/>
  <cols>
    <col min="2" max="2" width="14.5546875" style="1" bestFit="1" customWidth="1"/>
    <col min="4" max="4" width="22" bestFit="1" customWidth="1"/>
    <col min="5" max="5" width="14.5546875" style="1" bestFit="1" customWidth="1"/>
  </cols>
  <sheetData>
    <row r="1" spans="1:5" x14ac:dyDescent="0.25">
      <c r="C1" t="s">
        <v>0</v>
      </c>
    </row>
    <row r="2" spans="1:5" x14ac:dyDescent="0.25">
      <c r="A2" s="4" t="s">
        <v>1</v>
      </c>
      <c r="B2" s="5">
        <v>800000</v>
      </c>
      <c r="C2" s="6"/>
      <c r="D2" s="4" t="s">
        <v>7</v>
      </c>
      <c r="E2" s="5">
        <f>E9-(E3+E4+E6)</f>
        <v>230000</v>
      </c>
    </row>
    <row r="3" spans="1:5" x14ac:dyDescent="0.25">
      <c r="A3" t="s">
        <v>2</v>
      </c>
      <c r="B3" s="1">
        <v>28000</v>
      </c>
      <c r="C3" s="3"/>
      <c r="D3" t="s">
        <v>8</v>
      </c>
      <c r="E3" s="1">
        <v>150000</v>
      </c>
    </row>
    <row r="4" spans="1:5" x14ac:dyDescent="0.25">
      <c r="A4" t="s">
        <v>3</v>
      </c>
      <c r="B4" s="1">
        <v>250000</v>
      </c>
      <c r="C4" s="3"/>
      <c r="D4" t="s">
        <v>36</v>
      </c>
      <c r="E4" s="1">
        <v>725000</v>
      </c>
    </row>
    <row r="5" spans="1:5" x14ac:dyDescent="0.25">
      <c r="A5" t="s">
        <v>37</v>
      </c>
      <c r="B5" s="1">
        <v>48000</v>
      </c>
      <c r="C5" s="3"/>
    </row>
    <row r="6" spans="1:5" x14ac:dyDescent="0.25">
      <c r="A6" t="s">
        <v>4</v>
      </c>
      <c r="B6" s="1">
        <v>30000</v>
      </c>
      <c r="C6" s="3"/>
      <c r="D6" t="s">
        <v>9</v>
      </c>
      <c r="E6" s="1">
        <v>120000</v>
      </c>
    </row>
    <row r="7" spans="1:5" x14ac:dyDescent="0.25">
      <c r="A7" t="s">
        <v>5</v>
      </c>
      <c r="B7" s="1">
        <v>68000</v>
      </c>
      <c r="C7" s="3"/>
    </row>
    <row r="8" spans="1:5" x14ac:dyDescent="0.25">
      <c r="A8" t="s">
        <v>6</v>
      </c>
      <c r="B8" s="1">
        <v>1000</v>
      </c>
      <c r="C8" s="3"/>
    </row>
    <row r="9" spans="1:5" x14ac:dyDescent="0.25">
      <c r="A9" s="7" t="s">
        <v>10</v>
      </c>
      <c r="B9" s="8">
        <f>SUM(B2:B8)</f>
        <v>1225000</v>
      </c>
      <c r="C9" s="9"/>
      <c r="D9" s="7" t="s">
        <v>10</v>
      </c>
      <c r="E9" s="8">
        <f>B9</f>
        <v>1225000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6" sqref="C6"/>
    </sheetView>
  </sheetViews>
  <sheetFormatPr defaultRowHeight="13.2" x14ac:dyDescent="0.25"/>
  <cols>
    <col min="1" max="1" width="25.6640625" bestFit="1" customWidth="1"/>
    <col min="2" max="3" width="14.5546875" style="1" bestFit="1" customWidth="1"/>
  </cols>
  <sheetData>
    <row r="1" spans="1:6" s="2" customFormat="1" x14ac:dyDescent="0.25">
      <c r="A1" s="12" t="s">
        <v>12</v>
      </c>
      <c r="B1" s="13" t="s">
        <v>23</v>
      </c>
      <c r="C1" s="13" t="s">
        <v>25</v>
      </c>
    </row>
    <row r="2" spans="1:6" x14ac:dyDescent="0.25">
      <c r="A2" s="10" t="s">
        <v>38</v>
      </c>
      <c r="B2" s="11">
        <v>900000</v>
      </c>
      <c r="C2" s="11">
        <v>1100000</v>
      </c>
    </row>
    <row r="3" spans="1:6" x14ac:dyDescent="0.25">
      <c r="A3" s="10" t="s">
        <v>34</v>
      </c>
      <c r="B3" s="11">
        <v>200000</v>
      </c>
      <c r="C3" s="11">
        <v>225000</v>
      </c>
    </row>
    <row r="4" spans="1:6" x14ac:dyDescent="0.25">
      <c r="A4" s="10" t="s">
        <v>39</v>
      </c>
      <c r="B4" s="11">
        <v>400000</v>
      </c>
      <c r="C4" s="11">
        <v>425000</v>
      </c>
    </row>
    <row r="5" spans="1:6" x14ac:dyDescent="0.25">
      <c r="A5" s="10" t="s">
        <v>35</v>
      </c>
      <c r="B5" s="11">
        <v>30000</v>
      </c>
      <c r="C5" s="11">
        <v>38000</v>
      </c>
    </row>
    <row r="6" spans="1:6" s="2" customFormat="1" x14ac:dyDescent="0.25">
      <c r="A6" s="12" t="s">
        <v>11</v>
      </c>
      <c r="B6" s="13">
        <f>(B2+B3)-(B4+B5)</f>
        <v>670000</v>
      </c>
      <c r="C6" s="13">
        <f>(C2+C3)-(C4+C5)</f>
        <v>862000</v>
      </c>
    </row>
    <row r="7" spans="1:6" x14ac:dyDescent="0.25">
      <c r="A7" s="10"/>
      <c r="B7" s="11"/>
      <c r="C7" s="11"/>
    </row>
    <row r="8" spans="1:6" x14ac:dyDescent="0.25">
      <c r="A8" s="10" t="s">
        <v>13</v>
      </c>
      <c r="B8" s="11">
        <v>90000</v>
      </c>
      <c r="C8" s="11">
        <v>90000</v>
      </c>
    </row>
    <row r="9" spans="1:6" x14ac:dyDescent="0.25">
      <c r="A9" s="10" t="s">
        <v>14</v>
      </c>
      <c r="B9" s="11">
        <v>16000</v>
      </c>
      <c r="C9" s="11">
        <v>16000</v>
      </c>
    </row>
    <row r="10" spans="1:6" x14ac:dyDescent="0.25">
      <c r="A10" s="10" t="s">
        <v>2</v>
      </c>
      <c r="B10" s="11">
        <v>18750</v>
      </c>
      <c r="C10" s="11">
        <v>18750</v>
      </c>
    </row>
    <row r="11" spans="1:6" x14ac:dyDescent="0.25">
      <c r="A11" s="10" t="s">
        <v>3</v>
      </c>
      <c r="B11" s="11">
        <v>17500</v>
      </c>
      <c r="C11" s="11">
        <v>17500</v>
      </c>
    </row>
    <row r="12" spans="1:6" x14ac:dyDescent="0.25">
      <c r="A12" s="10" t="s">
        <v>15</v>
      </c>
      <c r="B12" s="11">
        <v>40000</v>
      </c>
      <c r="C12" s="11">
        <v>40000</v>
      </c>
    </row>
    <row r="13" spans="1:6" x14ac:dyDescent="0.25">
      <c r="A13" s="10" t="s">
        <v>16</v>
      </c>
      <c r="B13" s="11">
        <v>38000</v>
      </c>
      <c r="C13" s="11">
        <v>38000</v>
      </c>
    </row>
    <row r="14" spans="1:6" x14ac:dyDescent="0.25">
      <c r="A14" s="10" t="s">
        <v>17</v>
      </c>
      <c r="B14" s="11">
        <f>(D15+E15)/2</f>
        <v>21498</v>
      </c>
      <c r="C14" s="11">
        <f>(E18+D18)/2</f>
        <v>20994</v>
      </c>
      <c r="D14">
        <v>725000</v>
      </c>
      <c r="E14" s="14">
        <v>0.03</v>
      </c>
      <c r="F14">
        <f>12*1400</f>
        <v>16800</v>
      </c>
    </row>
    <row r="15" spans="1:6" x14ac:dyDescent="0.25">
      <c r="A15" s="10" t="s">
        <v>18</v>
      </c>
      <c r="B15" s="11">
        <v>108750</v>
      </c>
      <c r="C15" s="11">
        <v>108750</v>
      </c>
      <c r="D15">
        <f>D14*0.03</f>
        <v>21750</v>
      </c>
      <c r="E15">
        <f>(D14-F14)*0.03</f>
        <v>21246</v>
      </c>
    </row>
    <row r="16" spans="1:6" s="2" customFormat="1" x14ac:dyDescent="0.25">
      <c r="A16" s="12" t="s">
        <v>22</v>
      </c>
      <c r="B16" s="13">
        <f>SUM(B8:B15)</f>
        <v>350498</v>
      </c>
      <c r="C16" s="13">
        <f>SUM(C8:C15)</f>
        <v>349994</v>
      </c>
    </row>
    <row r="17" spans="1:5" x14ac:dyDescent="0.25">
      <c r="A17" s="10"/>
      <c r="B17" s="11"/>
      <c r="C17" s="11"/>
      <c r="D17">
        <f>D14-(F14*2)</f>
        <v>691400</v>
      </c>
    </row>
    <row r="18" spans="1:5" s="2" customFormat="1" x14ac:dyDescent="0.25">
      <c r="A18" s="12" t="s">
        <v>19</v>
      </c>
      <c r="B18" s="13">
        <f>B6-B16</f>
        <v>319502</v>
      </c>
      <c r="C18" s="13">
        <f>C6-C16</f>
        <v>512006</v>
      </c>
      <c r="D18" s="2">
        <f>D17*0.03</f>
        <v>20742</v>
      </c>
      <c r="E18" s="2">
        <f>E15</f>
        <v>21246</v>
      </c>
    </row>
    <row r="19" spans="1:5" x14ac:dyDescent="0.25">
      <c r="A19" s="10"/>
      <c r="B19" s="11"/>
      <c r="C19" s="11"/>
    </row>
    <row r="20" spans="1:5" x14ac:dyDescent="0.25">
      <c r="A20" s="10" t="s">
        <v>20</v>
      </c>
      <c r="B20" s="11">
        <v>45000</v>
      </c>
      <c r="C20" s="11">
        <v>45000</v>
      </c>
    </row>
    <row r="21" spans="1:5" x14ac:dyDescent="0.25">
      <c r="A21" s="10" t="s">
        <v>21</v>
      </c>
      <c r="B21" s="11">
        <f>Balans!E2*0.05</f>
        <v>11500</v>
      </c>
      <c r="C21" s="11">
        <f>Balans!E2*0.05</f>
        <v>11500</v>
      </c>
    </row>
    <row r="22" spans="1:5" x14ac:dyDescent="0.25">
      <c r="A22" s="10"/>
      <c r="B22" s="11"/>
      <c r="C22" s="11"/>
    </row>
    <row r="23" spans="1:5" s="2" customFormat="1" x14ac:dyDescent="0.25">
      <c r="A23" s="12" t="s">
        <v>24</v>
      </c>
      <c r="B23" s="13">
        <f>B18-B20-B21</f>
        <v>263002</v>
      </c>
      <c r="C23" s="13">
        <f>C18-C20-C21</f>
        <v>455506</v>
      </c>
    </row>
    <row r="30" spans="1:5" ht="13.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2" sqref="C2"/>
    </sheetView>
  </sheetViews>
  <sheetFormatPr defaultRowHeight="13.2" x14ac:dyDescent="0.25"/>
  <cols>
    <col min="1" max="1" width="23" bestFit="1" customWidth="1"/>
    <col min="2" max="2" width="15.88671875" style="1" customWidth="1"/>
    <col min="3" max="3" width="17.109375" style="1" customWidth="1"/>
  </cols>
  <sheetData>
    <row r="1" spans="1:3" s="2" customFormat="1" x14ac:dyDescent="0.25">
      <c r="A1" s="12" t="s">
        <v>33</v>
      </c>
      <c r="B1" s="13" t="s">
        <v>23</v>
      </c>
      <c r="C1" s="13" t="s">
        <v>25</v>
      </c>
    </row>
    <row r="2" spans="1:3" x14ac:dyDescent="0.25">
      <c r="A2" s="10" t="s">
        <v>19</v>
      </c>
      <c r="B2" s="11">
        <f>Exploitatie!B18</f>
        <v>319502</v>
      </c>
      <c r="C2" s="11">
        <f>Exploitatie!C18</f>
        <v>512006</v>
      </c>
    </row>
    <row r="3" spans="1:3" x14ac:dyDescent="0.25">
      <c r="A3" s="10" t="s">
        <v>26</v>
      </c>
      <c r="B3" s="11">
        <v>100000</v>
      </c>
      <c r="C3" s="11">
        <v>100000</v>
      </c>
    </row>
    <row r="4" spans="1:3" s="2" customFormat="1" x14ac:dyDescent="0.25">
      <c r="A4" s="12" t="s">
        <v>27</v>
      </c>
      <c r="B4" s="13">
        <f>B2-B3</f>
        <v>219502</v>
      </c>
      <c r="C4" s="13">
        <f>C2-C3</f>
        <v>412006</v>
      </c>
    </row>
    <row r="5" spans="1:3" x14ac:dyDescent="0.25">
      <c r="A5" s="10" t="s">
        <v>18</v>
      </c>
      <c r="B5" s="11">
        <f>Exploitatie!B15</f>
        <v>108750</v>
      </c>
      <c r="C5" s="11">
        <f>Exploitatie!C15</f>
        <v>108750</v>
      </c>
    </row>
    <row r="6" spans="1:3" x14ac:dyDescent="0.25">
      <c r="A6" s="10" t="s">
        <v>28</v>
      </c>
      <c r="B6" s="11">
        <f>B4+B5</f>
        <v>328252</v>
      </c>
      <c r="C6" s="11">
        <f>C4+C5</f>
        <v>520756</v>
      </c>
    </row>
    <row r="7" spans="1:3" x14ac:dyDescent="0.25">
      <c r="A7" s="10" t="s">
        <v>29</v>
      </c>
      <c r="B7" s="11">
        <v>4000</v>
      </c>
      <c r="C7" s="11">
        <v>4000</v>
      </c>
    </row>
    <row r="8" spans="1:3" s="2" customFormat="1" x14ac:dyDescent="0.25">
      <c r="A8" s="12" t="s">
        <v>30</v>
      </c>
      <c r="B8" s="13">
        <f>B6-B7</f>
        <v>324252</v>
      </c>
      <c r="C8" s="13">
        <f>C6-C7</f>
        <v>516756</v>
      </c>
    </row>
    <row r="9" spans="1:3" x14ac:dyDescent="0.25">
      <c r="A9" s="10"/>
      <c r="B9" s="11"/>
      <c r="C9" s="11"/>
    </row>
    <row r="10" spans="1:3" x14ac:dyDescent="0.25">
      <c r="A10" s="10" t="s">
        <v>31</v>
      </c>
      <c r="B10" s="11">
        <f>12*1400</f>
        <v>16800</v>
      </c>
      <c r="C10" s="11">
        <f>B10</f>
        <v>16800</v>
      </c>
    </row>
    <row r="11" spans="1:3" x14ac:dyDescent="0.25">
      <c r="A11" s="10"/>
      <c r="B11" s="11"/>
      <c r="C11" s="11"/>
    </row>
    <row r="12" spans="1:3" s="2" customFormat="1" x14ac:dyDescent="0.25">
      <c r="A12" s="12" t="s">
        <v>32</v>
      </c>
      <c r="B12" s="13">
        <f>B8-B10</f>
        <v>307452</v>
      </c>
      <c r="C12" s="13">
        <f>C8-C10</f>
        <v>499956</v>
      </c>
    </row>
    <row r="14" spans="1:3" x14ac:dyDescent="0.25">
      <c r="A14" t="s">
        <v>19</v>
      </c>
      <c r="B14" s="1">
        <f>B2</f>
        <v>319502</v>
      </c>
      <c r="C14" s="1">
        <f>C2</f>
        <v>512006</v>
      </c>
    </row>
    <row r="15" spans="1:3" x14ac:dyDescent="0.25">
      <c r="A15" t="s">
        <v>40</v>
      </c>
      <c r="B15" s="1">
        <v>45000</v>
      </c>
      <c r="C15" s="1">
        <v>45000</v>
      </c>
    </row>
    <row r="16" spans="1:3" x14ac:dyDescent="0.25">
      <c r="A16" t="s">
        <v>41</v>
      </c>
      <c r="B16" s="1">
        <f>Balans!E2*0.05</f>
        <v>11500</v>
      </c>
      <c r="C16" s="1">
        <f>B16</f>
        <v>11500</v>
      </c>
    </row>
    <row r="17" spans="1:3" x14ac:dyDescent="0.25">
      <c r="A17" t="s">
        <v>24</v>
      </c>
      <c r="B17" s="1">
        <f>B14-(B15+B16)</f>
        <v>263002</v>
      </c>
      <c r="C17" s="1">
        <f>C14-(C15+C16)</f>
        <v>455506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Exploitatie</vt:lpstr>
      <vt:lpstr>Liquiditeit</vt:lpstr>
    </vt:vector>
  </TitlesOfParts>
  <Company>Helicon Opleidingen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van de Bunt</dc:creator>
  <cp:lastModifiedBy>Robbert Groenendaal</cp:lastModifiedBy>
  <cp:lastPrinted>2016-01-11T08:04:03Z</cp:lastPrinted>
  <dcterms:created xsi:type="dcterms:W3CDTF">2015-01-06T08:13:56Z</dcterms:created>
  <dcterms:modified xsi:type="dcterms:W3CDTF">2016-01-11T08:04:29Z</dcterms:modified>
</cp:coreProperties>
</file>